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.rit.ee/dhs/webdav/cd87ddaa52652b5d1927dc400eb62ae9c561e036/47807084725/4b310c68-e251-40d0-9fc4-08d10ed2cc84/"/>
    </mc:Choice>
  </mc:AlternateContent>
  <xr:revisionPtr revIDLastSave="0" documentId="13_ncr:1_{DAE03F91-1786-4F42-916F-2667468C3CBE}" xr6:coauthVersionLast="47" xr6:coauthVersionMax="47" xr10:uidLastSave="{00000000-0000-0000-0000-000000000000}"/>
  <bookViews>
    <workbookView xWindow="-120" yWindow="-120" windowWidth="29040" windowHeight="15720" xr2:uid="{6B2B7621-D651-4ABA-AA00-AE046CBB18D9}"/>
  </bookViews>
  <sheets>
    <sheet name="RIT kk Lisa_2" sheetId="1" r:id="rId1"/>
  </sheets>
  <definedNames>
    <definedName name="_xlnm._FilterDatabase" localSheetId="0" hidden="1">'RIT kk Lisa_2'!$A$12:$H$38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O7" i="1"/>
  <c r="O5" i="1"/>
  <c r="O26" i="1"/>
  <c r="L26" i="1"/>
  <c r="L25" i="1"/>
  <c r="L31" i="1"/>
  <c r="O31" i="1" s="1"/>
  <c r="M36" i="1"/>
  <c r="N36" i="1"/>
  <c r="M24" i="1"/>
  <c r="N24" i="1"/>
  <c r="M20" i="1"/>
  <c r="N20" i="1"/>
  <c r="M15" i="1"/>
  <c r="N15" i="1"/>
  <c r="M5" i="1"/>
  <c r="M6" i="1" s="1"/>
  <c r="N5" i="1"/>
  <c r="N6" i="1"/>
  <c r="M7" i="1"/>
  <c r="N7" i="1"/>
  <c r="M8" i="1"/>
  <c r="N8" i="1"/>
  <c r="M9" i="1"/>
  <c r="N9" i="1"/>
  <c r="M10" i="1"/>
  <c r="N10" i="1"/>
  <c r="M19" i="1" l="1"/>
  <c r="M18" i="1" s="1"/>
  <c r="N11" i="1"/>
  <c r="M11" i="1"/>
  <c r="N19" i="1"/>
  <c r="N18" i="1" s="1"/>
  <c r="L27" i="1" l="1"/>
  <c r="O27" i="1" s="1"/>
  <c r="L28" i="1"/>
  <c r="O28" i="1" s="1"/>
  <c r="L29" i="1"/>
  <c r="O29" i="1" s="1"/>
  <c r="L30" i="1"/>
  <c r="O30" i="1" s="1"/>
  <c r="L33" i="1"/>
  <c r="O33" i="1" s="1"/>
  <c r="L34" i="1"/>
  <c r="O34" i="1" s="1"/>
  <c r="L35" i="1"/>
  <c r="O35" i="1" s="1"/>
  <c r="O9" i="1" s="1"/>
  <c r="O25" i="1"/>
  <c r="L22" i="1"/>
  <c r="O22" i="1" s="1"/>
  <c r="L23" i="1"/>
  <c r="O23" i="1" s="1"/>
  <c r="L21" i="1"/>
  <c r="O21" i="1" s="1"/>
  <c r="I36" i="1"/>
  <c r="I24" i="1"/>
  <c r="I20" i="1"/>
  <c r="I15" i="1"/>
  <c r="J15" i="1"/>
  <c r="K15" i="1"/>
  <c r="I5" i="1"/>
  <c r="I6" i="1" s="1"/>
  <c r="I7" i="1"/>
  <c r="I8" i="1"/>
  <c r="I9" i="1"/>
  <c r="I10" i="1"/>
  <c r="J36" i="1"/>
  <c r="K36" i="1"/>
  <c r="J24" i="1"/>
  <c r="K24" i="1"/>
  <c r="J20" i="1"/>
  <c r="K20" i="1"/>
  <c r="L17" i="1"/>
  <c r="O17" i="1" s="1"/>
  <c r="L37" i="1"/>
  <c r="O37" i="1" s="1"/>
  <c r="L38" i="1"/>
  <c r="O38" i="1" s="1"/>
  <c r="L39" i="1"/>
  <c r="O39" i="1" s="1"/>
  <c r="L40" i="1"/>
  <c r="O40" i="1" s="1"/>
  <c r="L41" i="1"/>
  <c r="O41" i="1" s="1"/>
  <c r="L16" i="1"/>
  <c r="J5" i="1"/>
  <c r="J6" i="1" s="1"/>
  <c r="K5" i="1"/>
  <c r="K6" i="1" s="1"/>
  <c r="J7" i="1"/>
  <c r="K7" i="1"/>
  <c r="J8" i="1"/>
  <c r="K8" i="1"/>
  <c r="J9" i="1"/>
  <c r="K9" i="1"/>
  <c r="L9" i="1"/>
  <c r="J10" i="1"/>
  <c r="K10" i="1"/>
  <c r="H15" i="1"/>
  <c r="H24" i="1"/>
  <c r="H20" i="1"/>
  <c r="H5" i="1"/>
  <c r="H10" i="1"/>
  <c r="H36" i="1"/>
  <c r="K19" i="1" l="1"/>
  <c r="K18" i="1" s="1"/>
  <c r="L5" i="1"/>
  <c r="L6" i="1" s="1"/>
  <c r="O16" i="1"/>
  <c r="O20" i="1"/>
  <c r="O8" i="1"/>
  <c r="O24" i="1"/>
  <c r="O10" i="1"/>
  <c r="O36" i="1"/>
  <c r="I11" i="1"/>
  <c r="I19" i="1"/>
  <c r="I18" i="1" s="1"/>
  <c r="L8" i="1"/>
  <c r="L15" i="1"/>
  <c r="L24" i="1"/>
  <c r="L36" i="1"/>
  <c r="L20" i="1"/>
  <c r="J19" i="1"/>
  <c r="J18" i="1" s="1"/>
  <c r="L10" i="1"/>
  <c r="J11" i="1"/>
  <c r="K11" i="1"/>
  <c r="H6" i="1"/>
  <c r="H9" i="1"/>
  <c r="H8" i="1"/>
  <c r="H7" i="1"/>
  <c r="O11" i="1" l="1"/>
  <c r="O6" i="1"/>
  <c r="O15" i="1"/>
  <c r="O19" i="1"/>
  <c r="O18" i="1" s="1"/>
  <c r="L11" i="1"/>
  <c r="L19" i="1"/>
  <c r="L18" i="1" s="1"/>
  <c r="H11" i="1"/>
  <c r="H19" i="1"/>
  <c r="H18" i="1" s="1"/>
</calcChain>
</file>

<file path=xl/sharedStrings.xml><?xml version="1.0" encoding="utf-8"?>
<sst xmlns="http://schemas.openxmlformats.org/spreadsheetml/2006/main" count="113" uniqueCount="67">
  <si>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</si>
  <si>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</si>
  <si>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</si>
  <si>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</si>
  <si>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</si>
  <si>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</si>
  <si>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</si>
  <si>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</si>
  <si>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</si>
  <si>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</si>
  <si>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</si>
  <si>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</si>
  <si>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</si>
  <si>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</si>
  <si>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</si>
  <si>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</si>
  <si>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</si>
  <si>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</si>
  <si>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</si>
  <si>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40</t>
  </si>
  <si>
    <t>TULEMUSVALDKOND  INFOÜHISKOND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</si>
  <si>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</si>
  <si>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</si>
  <si>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</si>
  <si>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</si>
  <si>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</si>
  <si>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</si>
  <si>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</si>
  <si>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</si>
  <si>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</si>
  <si>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</si>
  <si>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</si>
  <si>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</si>
  <si>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</si>
  <si>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</si>
  <si>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</si>
  <si>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Tulud kokku</t>
  </si>
  <si>
    <t>Tulud majandustegevusest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</si>
  <si>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</si>
  <si>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</si>
  <si>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</si>
  <si>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Lõplik eelarve 2024</t>
  </si>
  <si>
    <t>EELARVE_ ULE</t>
  </si>
  <si>
    <t>LISA-EELARVE</t>
  </si>
  <si>
    <t>2024_05</t>
  </si>
  <si>
    <t>2024_03</t>
  </si>
  <si>
    <t>SR07A185</t>
  </si>
  <si>
    <t>IKT jaotamata vahendid</t>
  </si>
  <si>
    <t>SR070075</t>
  </si>
  <si>
    <t>Riigimajade IKT seadmed 2023</t>
  </si>
  <si>
    <t>SR070148</t>
  </si>
  <si>
    <t>IT vajaku kompenseerimine 5</t>
  </si>
  <si>
    <t>MKMi 25.01.2024 kk nr 11</t>
  </si>
  <si>
    <t>2024_01</t>
  </si>
  <si>
    <t>2024. aasta lisaeelarve seadus 19.06.2024</t>
  </si>
  <si>
    <t xml:space="preserve">MKMi 12.07.2024 kk-ga nr 59 kinnitatud eelarve </t>
  </si>
  <si>
    <t>SEADUSE_MUUDATUS</t>
  </si>
  <si>
    <t>2024_01 2024_03 2024_05</t>
  </si>
  <si>
    <t>RaMi 12.08.2024 kk nr 91</t>
  </si>
  <si>
    <t>RESERV</t>
  </si>
  <si>
    <t>2024_08</t>
  </si>
  <si>
    <t>SR070091</t>
  </si>
  <si>
    <t>Küberturvalisuse taseme tõstmine</t>
  </si>
  <si>
    <t>2024. aasta RE seaduse muutmise seadus 04.12.2024</t>
  </si>
  <si>
    <t>Eelarve konto</t>
  </si>
  <si>
    <t>Lisa 1</t>
  </si>
  <si>
    <t xml:space="preserve">Riigi Info- ja Kommunikatsioonitehnoloogia Keskuse direktori käskkirja „Riigi Info- ja Kommunikatsioonitehnoloogia Keskuse 2024. aasta detailse eelarve kinnitamine" muutmise  käskkirja juurde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</si>
</sst>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49" fontId="18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8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vertical="center"/>
    </xf>
    <xf numFmtId="4" fontId="5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3" fontId="21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3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P45"/>
  <sheetViews>
    <sheetView tabSelected="1" zoomScaleNormal="100" workbookViewId="0">
      <selection activeCell="F2" sqref="F2:O3"/>
    </sheetView>
  </sheetViews>
  <sheetFormatPr defaultRowHeight="14.5" outlineLevelCol="1" x14ac:dyDescent="0.35"/>
  <cols>
    <col min="1" max="1" width="10.6328125" customWidth="1"/>
    <col min="2" max="2" width="25.6328125" customWidth="1"/>
    <col min="3" max="3" width="7.453125" style="1" customWidth="1"/>
    <col min="4" max="5" width="9.36328125" customWidth="1"/>
    <col min="6" max="6" width="26" customWidth="1"/>
    <col min="7" max="7" width="28.08984375" customWidth="1"/>
    <col min="8" max="8" width="12.08984375" customWidth="1" outlineLevel="1"/>
    <col min="9" max="9" width="11" customWidth="1" outlineLevel="1"/>
    <col min="10" max="10" width="10.453125" customWidth="1" outlineLevel="1"/>
    <col min="11" max="11" width="10.08984375" customWidth="1" outlineLevel="1"/>
    <col min="12" max="12" width="11.6328125" customWidth="1"/>
    <col min="13" max="13" width="10.36328125" customWidth="1"/>
    <col min="14" max="15" width="10.54296875" customWidth="1"/>
  </cols>
  <sheetData>
    <row r="1" spans="1:16" x14ac:dyDescent="0.35">
      <c r="D1" s="2"/>
      <c r="E1" s="2"/>
      <c r="F1" s="2"/>
      <c r="O1" s="3" t="s">
        <v>65</v>
      </c>
    </row>
    <row r="2" spans="1:16" ht="14.4" customHeight="1" x14ac:dyDescent="0.35">
      <c r="D2" s="4"/>
      <c r="E2" s="4"/>
      <c r="F2" s="57" t="s">
        <v>66</v>
      </c>
      <c r="G2" s="58"/>
      <c r="H2" s="58"/>
      <c r="I2" s="58"/>
      <c r="J2" s="58"/>
      <c r="K2" s="58"/>
      <c r="L2" s="58"/>
      <c r="M2" s="58"/>
      <c r="N2" s="58"/>
      <c r="O2" s="58"/>
      <c r="P2" s="4"/>
    </row>
    <row r="3" spans="1:16" ht="24" customHeight="1" x14ac:dyDescent="0.35">
      <c r="C3" s="4"/>
      <c r="D3" s="4"/>
      <c r="E3" s="4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x14ac:dyDescent="0.35">
      <c r="A4" s="5" t="s">
        <v>0</v>
      </c>
    </row>
    <row r="5" spans="1:16" x14ac:dyDescent="0.35">
      <c r="A5" s="5"/>
      <c r="G5" s="6" t="s">
        <v>1</v>
      </c>
      <c r="H5" s="9">
        <f>+SUBTOTAL(9, H16:H17)</f>
        <v>16727116</v>
      </c>
      <c r="I5" s="9">
        <f>+SUBTOTAL(9, I16:I17)</f>
        <v>0</v>
      </c>
      <c r="J5" s="9">
        <f t="shared" ref="J5:L5" si="0">+SUBTOTAL(9, J16:J17)</f>
        <v>0</v>
      </c>
      <c r="K5" s="9">
        <f t="shared" si="0"/>
        <v>0</v>
      </c>
      <c r="L5" s="9">
        <f t="shared" si="0"/>
        <v>16727116</v>
      </c>
      <c r="M5" s="9">
        <f t="shared" ref="M5:N5" si="1">+SUBTOTAL(9, M16:M17)</f>
        <v>0</v>
      </c>
      <c r="N5" s="9">
        <f t="shared" si="1"/>
        <v>0</v>
      </c>
      <c r="O5" s="9">
        <f>+SUBTOTAL(9, O16:O17)</f>
        <v>16727116</v>
      </c>
    </row>
    <row r="6" spans="1:16" x14ac:dyDescent="0.35">
      <c r="A6" s="5"/>
      <c r="G6" s="27" t="s">
        <v>36</v>
      </c>
      <c r="H6" s="31">
        <f>SUM(H5)</f>
        <v>16727116</v>
      </c>
      <c r="I6" s="31">
        <f>SUM(I5)</f>
        <v>0</v>
      </c>
      <c r="J6" s="31">
        <f t="shared" ref="J6:L6" si="2">SUM(J5)</f>
        <v>0</v>
      </c>
      <c r="K6" s="31">
        <f t="shared" si="2"/>
        <v>0</v>
      </c>
      <c r="L6" s="31">
        <f t="shared" si="2"/>
        <v>16727116</v>
      </c>
      <c r="M6" s="31">
        <f t="shared" ref="M6:O6" si="3">SUM(M5)</f>
        <v>0</v>
      </c>
      <c r="N6" s="31">
        <f t="shared" si="3"/>
        <v>0</v>
      </c>
      <c r="O6" s="31">
        <f t="shared" si="3"/>
        <v>16727116</v>
      </c>
    </row>
    <row r="7" spans="1:16" x14ac:dyDescent="0.35">
      <c r="A7" s="8"/>
      <c r="G7" s="6" t="s">
        <v>2</v>
      </c>
      <c r="H7" s="9">
        <f>SUMIF($G$21:$G$35,"Investeeringud*",H$21:H$35)</f>
        <v>-12644768</v>
      </c>
      <c r="I7" s="9">
        <f>SUMIF($G$21:$G$35,"Investeeringud*",I$21:I$35)</f>
        <v>-500000</v>
      </c>
      <c r="J7" s="9">
        <f t="shared" ref="J7:N7" si="4">SUMIF($G$21:$G$35,"Investeeringud*",J$21:J$35)</f>
        <v>-11154.398990000082</v>
      </c>
      <c r="K7" s="9">
        <f t="shared" si="4"/>
        <v>3644078.5000999998</v>
      </c>
      <c r="L7" s="9">
        <f>SUMIF($G$21:$G$35,"Investeeringud*",L$21:L$35)</f>
        <v>-9511843.8988899998</v>
      </c>
      <c r="M7" s="9">
        <f t="shared" si="4"/>
        <v>0</v>
      </c>
      <c r="N7" s="9">
        <f t="shared" si="4"/>
        <v>-2000000</v>
      </c>
      <c r="O7" s="9">
        <f>SUMIF($G$21:$G$35,"Investeeringud*",O$21:O$35)</f>
        <v>-11511843.89889</v>
      </c>
    </row>
    <row r="8" spans="1:16" x14ac:dyDescent="0.35">
      <c r="A8" s="8"/>
      <c r="G8" s="10" t="s">
        <v>3</v>
      </c>
      <c r="H8" s="9">
        <f>SUMIF($G$21:$G$35,"Kulud*",H$21:H$35)</f>
        <v>-36284601</v>
      </c>
      <c r="I8" s="9">
        <f>SUMIF($G$21:$G$35,"Kulud*",I$21:I$35)</f>
        <v>-3105454</v>
      </c>
      <c r="J8" s="9">
        <f t="shared" ref="J8:O8" si="5">SUMIF($G$21:$G$35,"Kulud*",J$21:J$35)</f>
        <v>-800732.43049000041</v>
      </c>
      <c r="K8" s="9">
        <f t="shared" si="5"/>
        <v>339127.64009999996</v>
      </c>
      <c r="L8" s="9">
        <f t="shared" si="5"/>
        <v>-39851659.79039</v>
      </c>
      <c r="M8" s="9">
        <f t="shared" si="5"/>
        <v>-170000</v>
      </c>
      <c r="N8" s="9">
        <f t="shared" si="5"/>
        <v>567414.46010000003</v>
      </c>
      <c r="O8" s="9">
        <f t="shared" si="5"/>
        <v>-39454245.330289997</v>
      </c>
    </row>
    <row r="9" spans="1:16" x14ac:dyDescent="0.35">
      <c r="A9" s="8"/>
      <c r="G9" s="11" t="s">
        <v>4</v>
      </c>
      <c r="H9" s="9">
        <f>SUMIF($G$21:$G$35,"Põhivara kulum*",H$21:H$35)</f>
        <v>-3689830</v>
      </c>
      <c r="I9" s="9">
        <f>SUMIF($G$21:$G$35,"Põhivara kulum*",I$21:I$35)</f>
        <v>0</v>
      </c>
      <c r="J9" s="9">
        <f t="shared" ref="J9:O9" si="6">SUMIF($G$21:$G$35,"Põhivara kulum*",J$21:J$35)</f>
        <v>0</v>
      </c>
      <c r="K9" s="9">
        <f t="shared" si="6"/>
        <v>0</v>
      </c>
      <c r="L9" s="9">
        <f t="shared" si="6"/>
        <v>-3689830</v>
      </c>
      <c r="M9" s="9">
        <f t="shared" si="6"/>
        <v>0</v>
      </c>
      <c r="N9" s="9">
        <f t="shared" si="6"/>
        <v>0</v>
      </c>
      <c r="O9" s="9">
        <f t="shared" si="6"/>
        <v>-3689830</v>
      </c>
    </row>
    <row r="10" spans="1:16" x14ac:dyDescent="0.35">
      <c r="A10" s="8"/>
      <c r="G10" s="11" t="s">
        <v>5</v>
      </c>
      <c r="H10" s="9">
        <f>+SUBTOTAL(9, H37:H41)</f>
        <v>-7766580.4099999983</v>
      </c>
      <c r="I10" s="9">
        <f>+SUBTOTAL(9, I37:I41)</f>
        <v>0</v>
      </c>
      <c r="J10" s="9">
        <f t="shared" ref="J10:L10" si="7">+SUBTOTAL(9, J37:J41)</f>
        <v>0</v>
      </c>
      <c r="K10" s="9">
        <f t="shared" si="7"/>
        <v>876305.35019999999</v>
      </c>
      <c r="L10" s="9">
        <f t="shared" si="7"/>
        <v>-6890275.059799999</v>
      </c>
      <c r="M10" s="9">
        <f t="shared" ref="M10:O10" si="8">+SUBTOTAL(9, M37:M41)</f>
        <v>0</v>
      </c>
      <c r="N10" s="9">
        <f t="shared" si="8"/>
        <v>0</v>
      </c>
      <c r="O10" s="9">
        <f t="shared" si="8"/>
        <v>-6890275.059799999</v>
      </c>
    </row>
    <row r="11" spans="1:16" x14ac:dyDescent="0.35">
      <c r="A11" s="8"/>
      <c r="G11" s="12" t="s">
        <v>6</v>
      </c>
      <c r="H11" s="13">
        <f>SUM(H7:H10)</f>
        <v>-60385779.409999996</v>
      </c>
      <c r="I11" s="13">
        <f>SUM(I7:I10)</f>
        <v>-3605454</v>
      </c>
      <c r="J11" s="13">
        <f t="shared" ref="J11:L11" si="9">SUM(J7:J10)</f>
        <v>-811886.82948000054</v>
      </c>
      <c r="K11" s="13">
        <f t="shared" si="9"/>
        <v>4859511.4903999995</v>
      </c>
      <c r="L11" s="13">
        <f t="shared" si="9"/>
        <v>-59943608.749080002</v>
      </c>
      <c r="M11" s="13">
        <f t="shared" ref="M11:O11" si="10">SUM(M7:M10)</f>
        <v>-170000</v>
      </c>
      <c r="N11" s="13">
        <f t="shared" si="10"/>
        <v>-1432585.5399</v>
      </c>
      <c r="O11" s="13">
        <f t="shared" si="10"/>
        <v>-61546194.288979992</v>
      </c>
    </row>
    <row r="12" spans="1:16" ht="67" customHeight="1" x14ac:dyDescent="0.35">
      <c r="A12" s="14" t="s">
        <v>7</v>
      </c>
      <c r="B12" s="14" t="s">
        <v>8</v>
      </c>
      <c r="C12" s="15" t="s">
        <v>9</v>
      </c>
      <c r="D12" s="14" t="s">
        <v>10</v>
      </c>
      <c r="E12" s="14" t="s">
        <v>64</v>
      </c>
      <c r="F12" s="14" t="s">
        <v>11</v>
      </c>
      <c r="G12" s="14" t="s">
        <v>12</v>
      </c>
      <c r="H12" s="33" t="s">
        <v>39</v>
      </c>
      <c r="I12" s="33" t="s">
        <v>52</v>
      </c>
      <c r="J12" s="33" t="s">
        <v>40</v>
      </c>
      <c r="K12" s="34" t="s">
        <v>54</v>
      </c>
      <c r="L12" s="33" t="s">
        <v>55</v>
      </c>
      <c r="M12" s="33" t="s">
        <v>58</v>
      </c>
      <c r="N12" s="47" t="s">
        <v>63</v>
      </c>
      <c r="O12" s="33" t="s">
        <v>41</v>
      </c>
    </row>
    <row r="13" spans="1:16" ht="29.5" customHeight="1" x14ac:dyDescent="0.35">
      <c r="A13" s="16"/>
      <c r="B13" s="16"/>
      <c r="C13" s="17"/>
      <c r="D13" s="18"/>
      <c r="E13" s="18"/>
      <c r="F13" s="19"/>
      <c r="G13" s="20" t="s">
        <v>13</v>
      </c>
      <c r="H13" s="21"/>
      <c r="I13" s="37" t="s">
        <v>42</v>
      </c>
      <c r="J13" s="21" t="s">
        <v>42</v>
      </c>
      <c r="K13" s="35" t="s">
        <v>43</v>
      </c>
      <c r="L13" s="48"/>
      <c r="M13" s="50" t="s">
        <v>59</v>
      </c>
      <c r="N13" s="35" t="s">
        <v>56</v>
      </c>
      <c r="O13" s="42"/>
    </row>
    <row r="14" spans="1:16" ht="39" x14ac:dyDescent="0.35">
      <c r="A14" s="18" t="s">
        <v>14</v>
      </c>
      <c r="B14" s="18" t="s">
        <v>14</v>
      </c>
      <c r="C14" s="22" t="s">
        <v>14</v>
      </c>
      <c r="D14" s="18"/>
      <c r="E14" s="18"/>
      <c r="F14" s="19"/>
      <c r="G14" s="20" t="s">
        <v>15</v>
      </c>
      <c r="H14" s="23"/>
      <c r="I14" s="36" t="s">
        <v>53</v>
      </c>
      <c r="J14" s="36" t="s">
        <v>44</v>
      </c>
      <c r="K14" s="36" t="s">
        <v>45</v>
      </c>
      <c r="L14" s="42"/>
      <c r="M14" s="36" t="s">
        <v>60</v>
      </c>
      <c r="N14" s="49" t="s">
        <v>57</v>
      </c>
      <c r="O14" s="42"/>
    </row>
    <row r="15" spans="1:16" x14ac:dyDescent="0.35">
      <c r="A15" s="60" t="s">
        <v>16</v>
      </c>
      <c r="B15" s="61"/>
      <c r="C15" s="38"/>
      <c r="D15" s="39"/>
      <c r="E15" s="39"/>
      <c r="F15" s="39"/>
      <c r="G15" s="39"/>
      <c r="H15" s="40">
        <f>+SUBTOTAL(9,H16:H17)</f>
        <v>16727116</v>
      </c>
      <c r="I15" s="40">
        <f t="shared" ref="I15:K15" si="11">+SUBTOTAL(9,I16:I17)</f>
        <v>0</v>
      </c>
      <c r="J15" s="40">
        <f t="shared" si="11"/>
        <v>0</v>
      </c>
      <c r="K15" s="40">
        <f t="shared" si="11"/>
        <v>0</v>
      </c>
      <c r="L15" s="40">
        <f t="shared" ref="L15:O15" si="12">+SUBTOTAL(9,L16:L17)</f>
        <v>16727116</v>
      </c>
      <c r="M15" s="40">
        <f t="shared" si="12"/>
        <v>0</v>
      </c>
      <c r="N15" s="40">
        <f t="shared" si="12"/>
        <v>0</v>
      </c>
      <c r="O15" s="40">
        <f t="shared" si="12"/>
        <v>16727116</v>
      </c>
    </row>
    <row r="16" spans="1:16" x14ac:dyDescent="0.35">
      <c r="A16" s="24" t="s">
        <v>17</v>
      </c>
      <c r="B16" s="24" t="s">
        <v>18</v>
      </c>
      <c r="C16" s="41" t="s">
        <v>19</v>
      </c>
      <c r="D16" s="24"/>
      <c r="E16" s="24"/>
      <c r="F16" s="24"/>
      <c r="G16" s="24" t="s">
        <v>35</v>
      </c>
      <c r="H16" s="7">
        <v>13727116</v>
      </c>
      <c r="I16" s="7"/>
      <c r="J16" s="7"/>
      <c r="K16" s="7"/>
      <c r="L16" s="7">
        <f>+H16+J16+K16</f>
        <v>13727116</v>
      </c>
      <c r="M16" s="51"/>
      <c r="N16" s="51"/>
      <c r="O16" s="52">
        <f>+L16+M16+N16</f>
        <v>13727116</v>
      </c>
    </row>
    <row r="17" spans="1:15" x14ac:dyDescent="0.35">
      <c r="A17" s="42"/>
      <c r="B17" s="42"/>
      <c r="C17" s="41">
        <v>44</v>
      </c>
      <c r="D17" s="42"/>
      <c r="E17" s="42"/>
      <c r="F17" s="42"/>
      <c r="G17" s="24" t="s">
        <v>37</v>
      </c>
      <c r="H17" s="7">
        <v>3000000</v>
      </c>
      <c r="I17" s="7"/>
      <c r="J17" s="7"/>
      <c r="K17" s="7"/>
      <c r="L17" s="7">
        <f t="shared" ref="L17:L41" si="13">+H17+J17+K17</f>
        <v>3000000</v>
      </c>
      <c r="M17" s="51"/>
      <c r="N17" s="51"/>
      <c r="O17" s="52">
        <f t="shared" ref="O17:O41" si="14">+L17+M17+N17</f>
        <v>3000000</v>
      </c>
    </row>
    <row r="18" spans="1:15" x14ac:dyDescent="0.35">
      <c r="A18" s="60" t="s">
        <v>20</v>
      </c>
      <c r="B18" s="61"/>
      <c r="C18" s="38"/>
      <c r="D18" s="39"/>
      <c r="E18" s="39"/>
      <c r="F18" s="39"/>
      <c r="G18" s="39"/>
      <c r="H18" s="40">
        <f>+SUBTOTAL(9, H19:H35)</f>
        <v>-52619199</v>
      </c>
      <c r="I18" s="40">
        <f>+SUBTOTAL(9, I19:I35)</f>
        <v>-3605454</v>
      </c>
      <c r="J18" s="40">
        <f t="shared" ref="J18:L18" si="15">+SUBTOTAL(9, J19:J35)</f>
        <v>-811886.82948000054</v>
      </c>
      <c r="K18" s="40">
        <f t="shared" si="15"/>
        <v>3983206.1401999998</v>
      </c>
      <c r="L18" s="40">
        <f t="shared" si="15"/>
        <v>-53053333.689280003</v>
      </c>
      <c r="M18" s="40">
        <f t="shared" ref="M18:O18" si="16">+SUBTOTAL(9, M19:M35)</f>
        <v>-170000</v>
      </c>
      <c r="N18" s="40">
        <f t="shared" si="16"/>
        <v>-1432585.5399</v>
      </c>
      <c r="O18" s="40">
        <f t="shared" si="16"/>
        <v>-54655919.229180001</v>
      </c>
    </row>
    <row r="19" spans="1:15" x14ac:dyDescent="0.35">
      <c r="A19" s="60" t="s">
        <v>21</v>
      </c>
      <c r="B19" s="61"/>
      <c r="C19" s="43"/>
      <c r="D19" s="39"/>
      <c r="E19" s="39"/>
      <c r="F19" s="39"/>
      <c r="G19" s="39"/>
      <c r="H19" s="40">
        <f>+SUBTOTAL(9, H20:H35)</f>
        <v>-52619199</v>
      </c>
      <c r="I19" s="40">
        <f>+SUBTOTAL(9, I20:I35)</f>
        <v>-3605454</v>
      </c>
      <c r="J19" s="40">
        <f t="shared" ref="J19:L19" si="17">+SUBTOTAL(9, J20:J35)</f>
        <v>-811886.82948000054</v>
      </c>
      <c r="K19" s="40">
        <f t="shared" si="17"/>
        <v>3983206.1401999998</v>
      </c>
      <c r="L19" s="40">
        <f t="shared" si="17"/>
        <v>-53053333.689280003</v>
      </c>
      <c r="M19" s="40">
        <f t="shared" ref="M19:O19" si="18">+SUBTOTAL(9, M20:M35)</f>
        <v>-170000</v>
      </c>
      <c r="N19" s="40">
        <f t="shared" si="18"/>
        <v>-1432585.5399</v>
      </c>
      <c r="O19" s="40">
        <f t="shared" si="18"/>
        <v>-54655919.229180001</v>
      </c>
    </row>
    <row r="20" spans="1:15" x14ac:dyDescent="0.35">
      <c r="A20" s="62" t="s">
        <v>22</v>
      </c>
      <c r="B20" s="62"/>
      <c r="C20" s="43"/>
      <c r="D20" s="39"/>
      <c r="E20" s="39"/>
      <c r="F20" s="39"/>
      <c r="G20" s="39"/>
      <c r="H20" s="40">
        <f>+SUBTOTAL(9, H21:H23)</f>
        <v>-12644768</v>
      </c>
      <c r="I20" s="40">
        <f>+SUBTOTAL(9, I21:I23)</f>
        <v>-500000</v>
      </c>
      <c r="J20" s="40">
        <f t="shared" ref="J20:L20" si="19">+SUBTOTAL(9, J21:J23)</f>
        <v>-11154.398990000082</v>
      </c>
      <c r="K20" s="40">
        <f t="shared" si="19"/>
        <v>3644078.5000999998</v>
      </c>
      <c r="L20" s="40">
        <f t="shared" si="19"/>
        <v>-9511843.8988899998</v>
      </c>
      <c r="M20" s="40">
        <f t="shared" ref="M20:O20" si="20">+SUBTOTAL(9, M21:M23)</f>
        <v>0</v>
      </c>
      <c r="N20" s="40">
        <f t="shared" si="20"/>
        <v>-2000000</v>
      </c>
      <c r="O20" s="40">
        <f t="shared" si="20"/>
        <v>-11511843.89889</v>
      </c>
    </row>
    <row r="21" spans="1:15" x14ac:dyDescent="0.35">
      <c r="A21" s="24" t="s">
        <v>23</v>
      </c>
      <c r="B21" s="24" t="s">
        <v>24</v>
      </c>
      <c r="C21" s="41" t="s">
        <v>25</v>
      </c>
      <c r="D21" s="24" t="s">
        <v>26</v>
      </c>
      <c r="E21" s="24"/>
      <c r="F21" s="24" t="s">
        <v>27</v>
      </c>
      <c r="G21" s="24" t="s">
        <v>2</v>
      </c>
      <c r="H21" s="7">
        <v>-7249823</v>
      </c>
      <c r="I21" s="7"/>
      <c r="J21" s="7">
        <v>-11154.398990000082</v>
      </c>
      <c r="K21" s="7">
        <v>3644078.5000999998</v>
      </c>
      <c r="L21" s="7">
        <f>+H21+J21+K21+I21</f>
        <v>-3616898.8988899998</v>
      </c>
      <c r="M21" s="51"/>
      <c r="N21" s="52">
        <v>-2000000</v>
      </c>
      <c r="O21" s="52">
        <f t="shared" si="14"/>
        <v>-5616898.8988899998</v>
      </c>
    </row>
    <row r="22" spans="1:15" x14ac:dyDescent="0.35">
      <c r="A22" s="24"/>
      <c r="B22" s="24"/>
      <c r="C22" s="41" t="s">
        <v>25</v>
      </c>
      <c r="D22" s="24" t="s">
        <v>46</v>
      </c>
      <c r="E22" s="24"/>
      <c r="F22" s="44" t="s">
        <v>47</v>
      </c>
      <c r="G22" s="24" t="s">
        <v>2</v>
      </c>
      <c r="H22" s="7">
        <v>0</v>
      </c>
      <c r="I22" s="7">
        <v>-500000</v>
      </c>
      <c r="J22" s="32"/>
      <c r="K22" s="7"/>
      <c r="L22" s="7">
        <f t="shared" ref="L22:L23" si="21">+H22+J22+K22+I22</f>
        <v>-500000</v>
      </c>
      <c r="M22" s="51"/>
      <c r="N22" s="51"/>
      <c r="O22" s="52">
        <f t="shared" si="14"/>
        <v>-500000</v>
      </c>
    </row>
    <row r="23" spans="1:15" x14ac:dyDescent="0.35">
      <c r="A23" s="24"/>
      <c r="B23" s="24"/>
      <c r="C23" s="41" t="s">
        <v>19</v>
      </c>
      <c r="D23" s="24" t="s">
        <v>26</v>
      </c>
      <c r="E23" s="24"/>
      <c r="F23" s="24" t="s">
        <v>27</v>
      </c>
      <c r="G23" s="24" t="s">
        <v>2</v>
      </c>
      <c r="H23" s="7">
        <v>-5394945</v>
      </c>
      <c r="I23" s="7"/>
      <c r="J23" s="7"/>
      <c r="K23" s="7"/>
      <c r="L23" s="7">
        <f t="shared" si="21"/>
        <v>-5394945</v>
      </c>
      <c r="M23" s="51"/>
      <c r="N23" s="51"/>
      <c r="O23" s="52">
        <f t="shared" si="14"/>
        <v>-5394945</v>
      </c>
    </row>
    <row r="24" spans="1:15" x14ac:dyDescent="0.35">
      <c r="A24" s="62" t="s">
        <v>28</v>
      </c>
      <c r="B24" s="62"/>
      <c r="C24" s="43"/>
      <c r="D24" s="39"/>
      <c r="E24" s="39"/>
      <c r="F24" s="39"/>
      <c r="G24" s="39"/>
      <c r="H24" s="40">
        <f>+SUBTOTAL(9, H25:H35)</f>
        <v>-39974431</v>
      </c>
      <c r="I24" s="40">
        <f>+SUBTOTAL(9, I25:I35)</f>
        <v>-3105454</v>
      </c>
      <c r="J24" s="40">
        <f>+SUBTOTAL(9, J26:J35)</f>
        <v>-800732.43049000041</v>
      </c>
      <c r="K24" s="40">
        <f>+SUBTOTAL(9, K26:K35)</f>
        <v>339127.64009999996</v>
      </c>
      <c r="L24" s="40">
        <f t="shared" ref="L24:O24" si="22">+SUBTOTAL(9, L25:L35)</f>
        <v>-43541489.79039</v>
      </c>
      <c r="M24" s="40">
        <f t="shared" si="22"/>
        <v>-170000</v>
      </c>
      <c r="N24" s="40">
        <f t="shared" si="22"/>
        <v>567414.46010000003</v>
      </c>
      <c r="O24" s="40">
        <f t="shared" si="22"/>
        <v>-43144075.330289997</v>
      </c>
    </row>
    <row r="25" spans="1:15" x14ac:dyDescent="0.35">
      <c r="A25" s="24" t="s">
        <v>29</v>
      </c>
      <c r="B25" s="24" t="s">
        <v>30</v>
      </c>
      <c r="C25" s="41" t="s">
        <v>25</v>
      </c>
      <c r="D25" s="24" t="s">
        <v>14</v>
      </c>
      <c r="E25" s="55">
        <v>50</v>
      </c>
      <c r="F25" s="24" t="s">
        <v>14</v>
      </c>
      <c r="G25" s="24" t="s">
        <v>3</v>
      </c>
      <c r="H25" s="52">
        <v>-8331080</v>
      </c>
      <c r="I25" s="7"/>
      <c r="L25" s="7">
        <f>H25+I25+J25+K25</f>
        <v>-8331080</v>
      </c>
      <c r="M25" s="51"/>
      <c r="N25" s="52"/>
      <c r="O25" s="52">
        <f t="shared" si="14"/>
        <v>-8331080</v>
      </c>
    </row>
    <row r="26" spans="1:15" x14ac:dyDescent="0.35">
      <c r="A26" s="24"/>
      <c r="B26" s="24"/>
      <c r="C26" s="41">
        <v>20</v>
      </c>
      <c r="D26" s="24"/>
      <c r="E26" s="55">
        <v>55</v>
      </c>
      <c r="F26" s="24"/>
      <c r="G26" s="24" t="s">
        <v>3</v>
      </c>
      <c r="H26" s="52">
        <v>-15329388</v>
      </c>
      <c r="I26" s="7"/>
      <c r="J26" s="7">
        <v>-898414.39168999996</v>
      </c>
      <c r="K26" s="7">
        <v>339127.64009999996</v>
      </c>
      <c r="L26" s="7">
        <f>H26+I26+J26+K26</f>
        <v>-15888674.75159</v>
      </c>
      <c r="M26" s="51"/>
      <c r="N26" s="52">
        <v>567414.46010000003</v>
      </c>
      <c r="O26" s="52">
        <f>L26+N26</f>
        <v>-15321260.29149</v>
      </c>
    </row>
    <row r="27" spans="1:15" x14ac:dyDescent="0.35">
      <c r="A27" s="24"/>
      <c r="B27" s="24"/>
      <c r="C27" s="41" t="s">
        <v>25</v>
      </c>
      <c r="D27" s="24" t="s">
        <v>31</v>
      </c>
      <c r="E27" s="24">
        <v>55</v>
      </c>
      <c r="F27" s="24" t="s">
        <v>32</v>
      </c>
      <c r="G27" s="24" t="s">
        <v>3</v>
      </c>
      <c r="H27" s="7">
        <v>-670474</v>
      </c>
      <c r="I27" s="7"/>
      <c r="J27" s="7"/>
      <c r="K27" s="7"/>
      <c r="L27" s="7">
        <f t="shared" ref="L27:L35" si="23">+H27+J27+K27+I27</f>
        <v>-670474</v>
      </c>
      <c r="M27" s="51"/>
      <c r="N27" s="51"/>
      <c r="O27" s="52">
        <f t="shared" si="14"/>
        <v>-670474</v>
      </c>
    </row>
    <row r="28" spans="1:15" x14ac:dyDescent="0.35">
      <c r="A28" s="24"/>
      <c r="B28" s="24"/>
      <c r="C28" s="41" t="s">
        <v>25</v>
      </c>
      <c r="D28" s="24" t="s">
        <v>48</v>
      </c>
      <c r="E28" s="24">
        <v>55</v>
      </c>
      <c r="F28" s="24" t="s">
        <v>49</v>
      </c>
      <c r="G28" s="24" t="s">
        <v>3</v>
      </c>
      <c r="H28" s="7">
        <v>0</v>
      </c>
      <c r="I28" s="7">
        <v>-619390.99999999977</v>
      </c>
      <c r="J28" s="7">
        <v>87082.260399999795</v>
      </c>
      <c r="K28" s="7"/>
      <c r="L28" s="7">
        <f t="shared" si="23"/>
        <v>-532308.73959999997</v>
      </c>
      <c r="M28" s="51"/>
      <c r="N28" s="51"/>
      <c r="O28" s="52">
        <f t="shared" si="14"/>
        <v>-532308.73959999997</v>
      </c>
    </row>
    <row r="29" spans="1:15" x14ac:dyDescent="0.35">
      <c r="A29" s="24"/>
      <c r="B29" s="24"/>
      <c r="C29" s="41" t="s">
        <v>25</v>
      </c>
      <c r="D29" s="24" t="s">
        <v>50</v>
      </c>
      <c r="E29" s="24">
        <v>55</v>
      </c>
      <c r="F29" s="24" t="s">
        <v>51</v>
      </c>
      <c r="G29" s="24" t="s">
        <v>3</v>
      </c>
      <c r="H29" s="7">
        <v>0</v>
      </c>
      <c r="I29" s="7">
        <v>-336063</v>
      </c>
      <c r="J29" s="7">
        <v>10599.700799999817</v>
      </c>
      <c r="K29" s="7"/>
      <c r="L29" s="7">
        <f t="shared" si="23"/>
        <v>-325463.29920000018</v>
      </c>
      <c r="M29" s="51"/>
      <c r="N29" s="51"/>
      <c r="O29" s="52">
        <f t="shared" si="14"/>
        <v>-325463.29920000018</v>
      </c>
    </row>
    <row r="30" spans="1:15" x14ac:dyDescent="0.35">
      <c r="A30" s="24"/>
      <c r="B30" s="24"/>
      <c r="C30" s="41" t="s">
        <v>25</v>
      </c>
      <c r="D30" s="24" t="s">
        <v>46</v>
      </c>
      <c r="E30" s="24">
        <v>55</v>
      </c>
      <c r="F30" s="24" t="s">
        <v>47</v>
      </c>
      <c r="G30" s="24" t="s">
        <v>3</v>
      </c>
      <c r="H30" s="7">
        <v>0</v>
      </c>
      <c r="I30" s="7">
        <v>-2150000.0000000005</v>
      </c>
      <c r="J30" s="42"/>
      <c r="K30" s="7"/>
      <c r="L30" s="7">
        <f t="shared" si="23"/>
        <v>-2150000.0000000005</v>
      </c>
      <c r="M30" s="51"/>
      <c r="N30" s="51"/>
      <c r="O30" s="52">
        <f t="shared" si="14"/>
        <v>-2150000.0000000005</v>
      </c>
    </row>
    <row r="31" spans="1:15" x14ac:dyDescent="0.35">
      <c r="A31" s="24"/>
      <c r="B31" s="24"/>
      <c r="C31" s="41" t="s">
        <v>25</v>
      </c>
      <c r="D31" s="53" t="s">
        <v>61</v>
      </c>
      <c r="E31" s="56">
        <v>55</v>
      </c>
      <c r="F31" s="53" t="s">
        <v>62</v>
      </c>
      <c r="G31" s="24" t="s">
        <v>3</v>
      </c>
      <c r="H31" s="7"/>
      <c r="I31" s="7"/>
      <c r="J31" s="42"/>
      <c r="K31" s="7"/>
      <c r="L31" s="7">
        <f t="shared" si="23"/>
        <v>0</v>
      </c>
      <c r="M31" s="52">
        <v>-170000</v>
      </c>
      <c r="N31" s="51"/>
      <c r="O31" s="52">
        <f t="shared" si="14"/>
        <v>-170000</v>
      </c>
    </row>
    <row r="32" spans="1:15" x14ac:dyDescent="0.35">
      <c r="A32" s="24"/>
      <c r="B32" s="24"/>
      <c r="C32" s="41">
        <v>40</v>
      </c>
      <c r="D32" s="53"/>
      <c r="E32" s="56">
        <v>50</v>
      </c>
      <c r="F32" s="53"/>
      <c r="G32" s="24" t="s">
        <v>3</v>
      </c>
      <c r="H32" s="54">
        <v>-3178555</v>
      </c>
      <c r="I32" s="7"/>
      <c r="J32" s="42"/>
      <c r="K32" s="7"/>
      <c r="L32" s="54">
        <v>-3178555</v>
      </c>
      <c r="M32" s="52"/>
      <c r="N32" s="51"/>
      <c r="O32" s="54">
        <v>-3178555</v>
      </c>
    </row>
    <row r="33" spans="1:15" x14ac:dyDescent="0.35">
      <c r="A33" s="24"/>
      <c r="B33" s="24"/>
      <c r="C33" s="41" t="s">
        <v>19</v>
      </c>
      <c r="D33" s="24"/>
      <c r="E33" s="55">
        <v>55</v>
      </c>
      <c r="F33" s="24"/>
      <c r="G33" s="24" t="s">
        <v>3</v>
      </c>
      <c r="H33" s="54">
        <v>-5775104</v>
      </c>
      <c r="I33" s="7"/>
      <c r="J33" s="7"/>
      <c r="K33" s="7"/>
      <c r="L33" s="7">
        <f t="shared" si="23"/>
        <v>-5775104</v>
      </c>
      <c r="M33" s="51"/>
      <c r="N33" s="51"/>
      <c r="O33" s="52">
        <f t="shared" si="14"/>
        <v>-5775104</v>
      </c>
    </row>
    <row r="34" spans="1:15" x14ac:dyDescent="0.35">
      <c r="A34" s="24"/>
      <c r="B34" s="24"/>
      <c r="C34" s="41">
        <v>44</v>
      </c>
      <c r="D34" s="24"/>
      <c r="E34" s="24">
        <v>55</v>
      </c>
      <c r="F34" s="24"/>
      <c r="G34" s="24" t="s">
        <v>3</v>
      </c>
      <c r="H34" s="7">
        <v>-3000000</v>
      </c>
      <c r="I34" s="7"/>
      <c r="J34" s="7"/>
      <c r="K34" s="7"/>
      <c r="L34" s="7">
        <f t="shared" si="23"/>
        <v>-3000000</v>
      </c>
      <c r="M34" s="51"/>
      <c r="N34" s="51"/>
      <c r="O34" s="52">
        <f t="shared" si="14"/>
        <v>-3000000</v>
      </c>
    </row>
    <row r="35" spans="1:15" x14ac:dyDescent="0.35">
      <c r="A35" s="24"/>
      <c r="B35" s="24"/>
      <c r="C35" s="41">
        <v>60</v>
      </c>
      <c r="D35" s="24" t="s">
        <v>14</v>
      </c>
      <c r="E35" s="24">
        <v>61</v>
      </c>
      <c r="F35" s="24"/>
      <c r="G35" s="24" t="s">
        <v>4</v>
      </c>
      <c r="H35" s="7">
        <v>-3689830</v>
      </c>
      <c r="I35" s="7"/>
      <c r="J35" s="7"/>
      <c r="K35" s="7"/>
      <c r="L35" s="7">
        <f t="shared" si="23"/>
        <v>-3689830</v>
      </c>
      <c r="M35" s="51"/>
      <c r="N35" s="51"/>
      <c r="O35" s="52">
        <f t="shared" si="14"/>
        <v>-3689830</v>
      </c>
    </row>
    <row r="36" spans="1:15" s="25" customFormat="1" x14ac:dyDescent="0.35">
      <c r="A36" s="38" t="s">
        <v>33</v>
      </c>
      <c r="B36" s="45"/>
      <c r="C36" s="46"/>
      <c r="D36" s="45"/>
      <c r="E36" s="45"/>
      <c r="F36" s="45"/>
      <c r="G36" s="45"/>
      <c r="H36" s="40">
        <f>+SUBTOTAL(9, H37:H41)</f>
        <v>-7766580.4099999983</v>
      </c>
      <c r="I36" s="40">
        <f>+SUBTOTAL(9, I37:I41)</f>
        <v>0</v>
      </c>
      <c r="J36" s="40">
        <f t="shared" ref="J36:O36" si="24">+SUBTOTAL(9, J37:J41)</f>
        <v>0</v>
      </c>
      <c r="K36" s="40">
        <f t="shared" si="24"/>
        <v>876305.35019999999</v>
      </c>
      <c r="L36" s="40">
        <f t="shared" si="24"/>
        <v>-6890275.059799999</v>
      </c>
      <c r="M36" s="40">
        <f t="shared" si="24"/>
        <v>0</v>
      </c>
      <c r="N36" s="40">
        <f t="shared" si="24"/>
        <v>0</v>
      </c>
      <c r="O36" s="40">
        <f t="shared" si="24"/>
        <v>-6890275.059799999</v>
      </c>
    </row>
    <row r="37" spans="1:15" x14ac:dyDescent="0.35">
      <c r="A37" s="24" t="s">
        <v>17</v>
      </c>
      <c r="B37" s="24" t="s">
        <v>18</v>
      </c>
      <c r="C37" s="41" t="s">
        <v>34</v>
      </c>
      <c r="D37" s="24"/>
      <c r="E37" s="24"/>
      <c r="F37" s="24"/>
      <c r="G37" s="24" t="s">
        <v>3</v>
      </c>
      <c r="H37" s="7">
        <v>-4620672.9619999994</v>
      </c>
      <c r="I37" s="7"/>
      <c r="J37" s="7"/>
      <c r="K37" s="7">
        <v>74608.080100000006</v>
      </c>
      <c r="L37" s="7">
        <f t="shared" si="13"/>
        <v>-4546064.8818999995</v>
      </c>
      <c r="M37" s="51"/>
      <c r="N37" s="51"/>
      <c r="O37" s="52">
        <f t="shared" si="14"/>
        <v>-4546064.8818999995</v>
      </c>
    </row>
    <row r="38" spans="1:15" x14ac:dyDescent="0.35">
      <c r="A38" s="24"/>
      <c r="B38" s="24"/>
      <c r="C38" s="41" t="s">
        <v>34</v>
      </c>
      <c r="D38" s="24" t="s">
        <v>31</v>
      </c>
      <c r="E38" s="24"/>
      <c r="F38" s="24" t="s">
        <v>32</v>
      </c>
      <c r="G38" s="24" t="s">
        <v>3</v>
      </c>
      <c r="H38" s="7">
        <v>-147504.23800000001</v>
      </c>
      <c r="I38" s="7"/>
      <c r="J38" s="7"/>
      <c r="K38" s="7"/>
      <c r="L38" s="7">
        <f t="shared" si="13"/>
        <v>-147504.23800000001</v>
      </c>
      <c r="M38" s="51"/>
      <c r="N38" s="51"/>
      <c r="O38" s="52">
        <f t="shared" si="14"/>
        <v>-147504.23800000001</v>
      </c>
    </row>
    <row r="39" spans="1:15" x14ac:dyDescent="0.35">
      <c r="A39" s="24"/>
      <c r="B39" s="24"/>
      <c r="C39" s="41" t="s">
        <v>34</v>
      </c>
      <c r="D39" s="24" t="s">
        <v>26</v>
      </c>
      <c r="E39" s="24"/>
      <c r="F39" s="24" t="s">
        <v>27</v>
      </c>
      <c r="G39" s="24" t="s">
        <v>2</v>
      </c>
      <c r="H39" s="7">
        <v>-2593215.5099999998</v>
      </c>
      <c r="I39" s="7"/>
      <c r="J39" s="7"/>
      <c r="K39" s="7">
        <v>801697.27009999997</v>
      </c>
      <c r="L39" s="7">
        <f t="shared" si="13"/>
        <v>-1791518.2398999999</v>
      </c>
      <c r="M39" s="51"/>
      <c r="N39" s="51"/>
      <c r="O39" s="52">
        <f t="shared" si="14"/>
        <v>-1791518.2398999999</v>
      </c>
    </row>
    <row r="40" spans="1:15" x14ac:dyDescent="0.35">
      <c r="A40" s="24"/>
      <c r="B40" s="24"/>
      <c r="C40" s="41">
        <v>40</v>
      </c>
      <c r="D40" s="24"/>
      <c r="E40" s="24"/>
      <c r="F40" s="24"/>
      <c r="G40" s="24" t="s">
        <v>3</v>
      </c>
      <c r="H40" s="7">
        <v>-217466.39</v>
      </c>
      <c r="I40" s="7"/>
      <c r="J40" s="7"/>
      <c r="K40" s="7"/>
      <c r="L40" s="7">
        <f t="shared" si="13"/>
        <v>-217466.39</v>
      </c>
      <c r="M40" s="51"/>
      <c r="N40" s="51"/>
      <c r="O40" s="52">
        <f t="shared" si="14"/>
        <v>-217466.39</v>
      </c>
    </row>
    <row r="41" spans="1:15" x14ac:dyDescent="0.35">
      <c r="A41" s="24"/>
      <c r="B41" s="24"/>
      <c r="C41" s="41">
        <v>40</v>
      </c>
      <c r="D41" s="24"/>
      <c r="E41" s="24"/>
      <c r="F41" s="24"/>
      <c r="G41" s="24" t="s">
        <v>2</v>
      </c>
      <c r="H41" s="7">
        <v>-187721.31</v>
      </c>
      <c r="I41" s="7"/>
      <c r="J41" s="7"/>
      <c r="K41" s="7"/>
      <c r="L41" s="7">
        <f t="shared" si="13"/>
        <v>-187721.31</v>
      </c>
      <c r="M41" s="51"/>
      <c r="N41" s="51"/>
      <c r="O41" s="52">
        <f t="shared" si="14"/>
        <v>-187721.31</v>
      </c>
    </row>
    <row r="42" spans="1:15" x14ac:dyDescent="0.35">
      <c r="A42" s="2"/>
      <c r="B42" s="2"/>
      <c r="C42" s="28"/>
      <c r="D42" s="2"/>
      <c r="E42" s="2"/>
      <c r="F42" s="2"/>
      <c r="G42" s="29"/>
      <c r="H42" s="30"/>
      <c r="I42" s="30"/>
    </row>
    <row r="43" spans="1:15" s="32" customFormat="1" ht="16" customHeight="1" x14ac:dyDescent="0.35">
      <c r="A43" s="57" t="s">
        <v>38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s="32" customFormat="1" ht="16" customHeight="1" x14ac:dyDescent="0.3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x14ac:dyDescent="0.35">
      <c r="A45" s="26"/>
      <c r="B45" s="26"/>
      <c r="C45" s="26"/>
      <c r="D45" s="26"/>
      <c r="E45" s="26"/>
      <c r="F45" s="26"/>
      <c r="G45" s="26"/>
      <c r="H45" s="26"/>
      <c r="I45" s="26"/>
    </row>
  </sheetData>
  <mergeCells count="7">
    <mergeCell ref="F2:O3"/>
    <mergeCell ref="A43:O44"/>
    <mergeCell ref="A15:B15"/>
    <mergeCell ref="A18:B18"/>
    <mergeCell ref="A19:B19"/>
    <mergeCell ref="A20:B20"/>
    <mergeCell ref="A24:B24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b7f009-70e8-448f-b81e-015ede6de033" xsi:nil="true"/>
    <lcf76f155ced4ddcb4097134ff3c332f xmlns="be045eea-649c-4d17-a05a-7c9f7842cd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A89C30C12D248B5E077AB7733426F" ma:contentTypeVersion="13" ma:contentTypeDescription="Create a new document." ma:contentTypeScope="" ma:versionID="165ece364a531564d34ad7f2434bed41">
  <xsd:schema xmlns:xsd="http://www.w3.org/2001/XMLSchema" xmlns:xs="http://www.w3.org/2001/XMLSchema" xmlns:p="http://schemas.microsoft.com/office/2006/metadata/properties" xmlns:ns2="be045eea-649c-4d17-a05a-7c9f7842cd80" xmlns:ns3="2eb7f009-70e8-448f-b81e-015ede6de033" targetNamespace="http://schemas.microsoft.com/office/2006/metadata/properties" ma:root="true" ma:fieldsID="199b0b35384224da0d0a83cc394a2478" ns2:_="" ns3:_="">
    <xsd:import namespace="be045eea-649c-4d17-a05a-7c9f7842cd80"/>
    <xsd:import namespace="2eb7f009-70e8-448f-b81e-015ede6de0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45eea-649c-4d17-a05a-7c9f7842c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7f009-70e8-448f-b81e-015ede6de0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39af726-88f4-4e0d-a18c-9f71096952e5}" ma:internalName="TaxCatchAll" ma:showField="CatchAllData" ma:web="2eb7f009-70e8-448f-b81e-015ede6de0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4DA73-4462-451C-AC69-E8548AC4BFAF}">
  <ds:schemaRefs>
    <ds:schemaRef ds:uri="http://schemas.openxmlformats.org/package/2006/metadata/core-properties"/>
    <ds:schemaRef ds:uri="http://purl.org/dc/terms/"/>
    <ds:schemaRef ds:uri="2eb7f009-70e8-448f-b81e-015ede6de033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e045eea-649c-4d17-a05a-7c9f7842cd8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A15635-E79C-4B72-8608-8C2CA94A6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045eea-649c-4d17-a05a-7c9f7842cd80"/>
    <ds:schemaRef ds:uri="2eb7f009-70e8-448f-b81e-015ede6de0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BEEF1-99FF-4D31-BD87-98EE5DBE5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RIT kk Lisa_2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Mirjam Virosiim-Kuhi - RIT</cp:lastModifiedBy>
  <cp:lastPrinted>2022-12-30T15:22:44Z</cp:lastPrinted>
  <dcterms:created xsi:type="dcterms:W3CDTF">2022-12-27T12:48:44Z</dcterms:created>
  <dcterms:modified xsi:type="dcterms:W3CDTF">2025-01-21T08:29:47Z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0x010100B40A89C30C12D248B5E077AB7733426F</vt:lpwstr>
  </property>
  <property fmtid="{D5CDD505-2E9C-101B-9397-08002B2CF9AE}" pid="3" name="Order">
    <vt:r8>686600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2024-06-20T16:18:56Z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e1f48c0e-3df4-4db2-a9e1-dfceebaee6fb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